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1335" windowWidth="15480" windowHeight="8445" activeTab="0"/>
  </bookViews>
  <sheets>
    <sheet name="Plan" sheetId="1" r:id="rId1"/>
    <sheet name="Gruppen_Einstellungen" sheetId="2" r:id="rId2"/>
    <sheet name="Rechnung" sheetId="3" state="hidden" r:id="rId3"/>
    <sheet name="Tabelle1" sheetId="4" r:id="rId4"/>
  </sheets>
  <definedNames>
    <definedName name="Gruppe1">'Gruppen_Einstellungen'!$A$1:$A$5</definedName>
    <definedName name="Gruppe2">'Gruppen_Einstellungen'!$C$1:$C$5</definedName>
  </definedNames>
  <calcPr fullCalcOnLoad="1"/>
</workbook>
</file>

<file path=xl/sharedStrings.xml><?xml version="1.0" encoding="utf-8"?>
<sst xmlns="http://schemas.openxmlformats.org/spreadsheetml/2006/main" count="100" uniqueCount="71">
  <si>
    <t>SPIELPLAN</t>
  </si>
  <si>
    <t>Punkte</t>
  </si>
  <si>
    <t>Tore</t>
  </si>
  <si>
    <t>3. Gruppe 1</t>
  </si>
  <si>
    <t>3. Gruppe 2</t>
  </si>
  <si>
    <t>1. Gruppe 1</t>
  </si>
  <si>
    <t>1. Gruppe 2</t>
  </si>
  <si>
    <t>Verlierer TF 1</t>
  </si>
  <si>
    <t>Klassierungsspiel um Rang 5/6</t>
  </si>
  <si>
    <t>Sieger TF 1</t>
  </si>
  <si>
    <t>Verlierer HF 1</t>
  </si>
  <si>
    <t>Sieger HF 1</t>
  </si>
  <si>
    <t>Schlussrangliste</t>
  </si>
  <si>
    <t>(5. -  8. Rang)</t>
  </si>
  <si>
    <t>(1. - 4. Rang)</t>
  </si>
  <si>
    <t>(1. -  4. Rang)</t>
  </si>
  <si>
    <t>GROSSER FINAL um RANG 1/2</t>
  </si>
  <si>
    <t>KLEINER FINAL um RANG 3/4</t>
  </si>
  <si>
    <t xml:space="preserve">GRUPPE </t>
  </si>
  <si>
    <t>Klassierungsspiel um Rang 7/8</t>
  </si>
  <si>
    <t>Gruppe 1</t>
  </si>
  <si>
    <t>Gruppe 2</t>
  </si>
  <si>
    <t>Diff.</t>
  </si>
  <si>
    <t>Critère</t>
  </si>
  <si>
    <t>Pos.</t>
  </si>
  <si>
    <t>Spiel</t>
  </si>
  <si>
    <t>Sieg</t>
  </si>
  <si>
    <t>Unent</t>
  </si>
  <si>
    <t>Verloren</t>
  </si>
  <si>
    <t>G bek</t>
  </si>
  <si>
    <t>G gesch</t>
  </si>
  <si>
    <t>HalbFinal 1</t>
  </si>
  <si>
    <t>HalbFinal 2</t>
  </si>
  <si>
    <t>dif</t>
  </si>
  <si>
    <t>Pkt</t>
  </si>
  <si>
    <t>Spielplan</t>
  </si>
  <si>
    <t>Turnier</t>
  </si>
  <si>
    <t>Datum</t>
  </si>
  <si>
    <t>Ort</t>
  </si>
  <si>
    <t>Beginn</t>
  </si>
  <si>
    <t>Spieldauer</t>
  </si>
  <si>
    <t>Kategorie</t>
  </si>
  <si>
    <t>Beginn Final</t>
  </si>
  <si>
    <t>Spieldauer Final</t>
  </si>
  <si>
    <t>4. Gruppe 2</t>
  </si>
  <si>
    <t>4. Gruppe 1</t>
  </si>
  <si>
    <t>2. Gruppe 1</t>
  </si>
  <si>
    <t>Sieger TF 2</t>
  </si>
  <si>
    <t>Sieger HF 2</t>
  </si>
  <si>
    <t>Verlierer HF 2</t>
  </si>
  <si>
    <t>Verlierer TF 2</t>
  </si>
  <si>
    <t>2. Gruppe 2</t>
  </si>
  <si>
    <t>TrostFinal 1</t>
  </si>
  <si>
    <t>GRUPPE 1</t>
  </si>
  <si>
    <t>GRUPPE 2</t>
  </si>
  <si>
    <t>Sporthalle Heuel, Rümlang</t>
  </si>
  <si>
    <t>SV Rümlang</t>
  </si>
  <si>
    <t>TrostFinal 2</t>
  </si>
  <si>
    <t>Samstag, 24. Januar 2015</t>
  </si>
  <si>
    <t xml:space="preserve">JUNIOREN D </t>
  </si>
  <si>
    <t>HALLENMASTERS 2015</t>
  </si>
  <si>
    <t>SV Rümlang a</t>
  </si>
  <si>
    <t>FC Wallisellen a</t>
  </si>
  <si>
    <t>FC Küsnacht a</t>
  </si>
  <si>
    <t>FC Seefeld a</t>
  </si>
  <si>
    <t>SV Rümlang b</t>
  </si>
  <si>
    <t>Team Germany a</t>
  </si>
  <si>
    <t>FC Langenthal a</t>
  </si>
  <si>
    <t>FC Schwerzenbach a</t>
  </si>
  <si>
    <t>HAUPTSPONSOR</t>
  </si>
  <si>
    <t xml:space="preserve">     Unser Gast aus dem Land des Weltmeisters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</si>
</sst>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[$-100C]dddd\ d\ mmmm\ yyyy"/>
    <numFmt numFmtId="175" formatCode="[$-807]dddd\,\ d/\ mmmm\ yyyy;@"/>
  </numFmts>
  <fonts count="5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u val="single"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u val="single"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6"/>
      <color indexed="4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6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7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20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20" fontId="3" fillId="0" borderId="13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8" fillId="33" borderId="14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14" xfId="0" applyFont="1" applyBorder="1" applyAlignment="1">
      <alignment/>
    </xf>
    <xf numFmtId="0" fontId="14" fillId="0" borderId="14" xfId="0" applyFont="1" applyBorder="1" applyAlignment="1" applyProtection="1">
      <alignment/>
      <protection locked="0"/>
    </xf>
    <xf numFmtId="20" fontId="14" fillId="0" borderId="14" xfId="0" applyNumberFormat="1" applyFont="1" applyBorder="1" applyAlignment="1" applyProtection="1">
      <alignment horizontal="left"/>
      <protection locked="0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19" xfId="0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ont="1" applyFill="1" applyBorder="1" applyAlignment="1">
      <alignment/>
    </xf>
    <xf numFmtId="20" fontId="4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175" fontId="14" fillId="0" borderId="14" xfId="0" applyNumberFormat="1" applyFont="1" applyBorder="1" applyAlignment="1" applyProtection="1">
      <alignment/>
      <protection locked="0"/>
    </xf>
    <xf numFmtId="0" fontId="4" fillId="0" borderId="16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17" fillId="34" borderId="14" xfId="0" applyFont="1" applyFill="1" applyBorder="1" applyAlignment="1" applyProtection="1">
      <alignment horizontal="left"/>
      <protection locked="0"/>
    </xf>
    <xf numFmtId="0" fontId="17" fillId="0" borderId="0" xfId="0" applyFont="1" applyFill="1" applyAlignment="1">
      <alignment/>
    </xf>
    <xf numFmtId="0" fontId="3" fillId="4" borderId="24" xfId="0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2" fillId="0" borderId="0" xfId="0" applyFont="1" applyAlignment="1">
      <alignment/>
    </xf>
    <xf numFmtId="0" fontId="17" fillId="33" borderId="26" xfId="0" applyFont="1" applyFill="1" applyBorder="1" applyAlignment="1">
      <alignment horizontal="left"/>
    </xf>
    <xf numFmtId="0" fontId="17" fillId="33" borderId="14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20" fontId="4" fillId="33" borderId="27" xfId="0" applyNumberFormat="1" applyFont="1" applyFill="1" applyBorder="1" applyAlignment="1">
      <alignment horizontal="center"/>
    </xf>
    <xf numFmtId="0" fontId="17" fillId="33" borderId="27" xfId="0" applyFont="1" applyFill="1" applyBorder="1" applyAlignment="1">
      <alignment/>
    </xf>
    <xf numFmtId="0" fontId="17" fillId="33" borderId="28" xfId="0" applyFont="1" applyFill="1" applyBorder="1" applyAlignment="1">
      <alignment/>
    </xf>
    <xf numFmtId="0" fontId="3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 applyProtection="1">
      <alignment horizontal="center" vertical="center"/>
      <protection locked="0"/>
    </xf>
    <xf numFmtId="0" fontId="4" fillId="33" borderId="31" xfId="0" applyFont="1" applyFill="1" applyBorder="1" applyAlignment="1" applyProtection="1">
      <alignment horizontal="center" vertical="center"/>
      <protection locked="0"/>
    </xf>
    <xf numFmtId="20" fontId="4" fillId="33" borderId="15" xfId="0" applyNumberFormat="1" applyFont="1" applyFill="1" applyBorder="1" applyAlignment="1">
      <alignment horizontal="center"/>
    </xf>
    <xf numFmtId="0" fontId="17" fillId="33" borderId="15" xfId="0" applyFont="1" applyFill="1" applyBorder="1" applyAlignment="1">
      <alignment/>
    </xf>
    <xf numFmtId="0" fontId="17" fillId="33" borderId="12" xfId="0" applyFont="1" applyFill="1" applyBorder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/>
    </xf>
    <xf numFmtId="0" fontId="4" fillId="33" borderId="33" xfId="0" applyFont="1" applyFill="1" applyBorder="1" applyAlignment="1">
      <alignment horizontal="left"/>
    </xf>
    <xf numFmtId="0" fontId="4" fillId="33" borderId="34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/>
    </xf>
    <xf numFmtId="0" fontId="17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 applyProtection="1">
      <alignment horizontal="center" vertical="center"/>
      <protection/>
    </xf>
    <xf numFmtId="0" fontId="0" fillId="33" borderId="31" xfId="0" applyFont="1" applyFill="1" applyBorder="1" applyAlignment="1" applyProtection="1">
      <alignment horizontal="center" vertical="center"/>
      <protection/>
    </xf>
    <xf numFmtId="0" fontId="0" fillId="33" borderId="29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/>
    </xf>
    <xf numFmtId="0" fontId="17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/>
    </xf>
    <xf numFmtId="0" fontId="4" fillId="35" borderId="33" xfId="0" applyFont="1" applyFill="1" applyBorder="1" applyAlignment="1">
      <alignment horizontal="left"/>
    </xf>
    <xf numFmtId="0" fontId="4" fillId="35" borderId="34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5" borderId="35" xfId="0" applyFont="1" applyFill="1" applyBorder="1" applyAlignment="1">
      <alignment horizontal="center" vertical="center"/>
    </xf>
    <xf numFmtId="0" fontId="17" fillId="35" borderId="28" xfId="0" applyFont="1" applyFill="1" applyBorder="1" applyAlignment="1">
      <alignment/>
    </xf>
    <xf numFmtId="0" fontId="0" fillId="35" borderId="36" xfId="0" applyFont="1" applyFill="1" applyBorder="1" applyAlignment="1">
      <alignment/>
    </xf>
    <xf numFmtId="0" fontId="17" fillId="35" borderId="29" xfId="0" applyFont="1" applyFill="1" applyBorder="1" applyAlignment="1">
      <alignment horizontal="center" vertical="center"/>
    </xf>
    <xf numFmtId="0" fontId="0" fillId="35" borderId="30" xfId="0" applyFont="1" applyFill="1" applyBorder="1" applyAlignment="1" applyProtection="1">
      <alignment horizontal="center" vertical="center"/>
      <protection/>
    </xf>
    <xf numFmtId="0" fontId="0" fillId="35" borderId="31" xfId="0" applyFont="1" applyFill="1" applyBorder="1" applyAlignment="1" applyProtection="1">
      <alignment horizontal="center" vertical="center"/>
      <protection/>
    </xf>
    <xf numFmtId="0" fontId="0" fillId="35" borderId="29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17" fillId="35" borderId="12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17" fillId="35" borderId="14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4" fillId="35" borderId="15" xfId="0" applyFont="1" applyFill="1" applyBorder="1" applyAlignment="1">
      <alignment horizontal="center"/>
    </xf>
    <xf numFmtId="0" fontId="17" fillId="35" borderId="20" xfId="0" applyFont="1" applyFill="1" applyBorder="1" applyAlignment="1">
      <alignment horizontal="left"/>
    </xf>
    <xf numFmtId="0" fontId="17" fillId="35" borderId="14" xfId="0" applyFont="1" applyFill="1" applyBorder="1" applyAlignment="1">
      <alignment horizontal="left"/>
    </xf>
    <xf numFmtId="0" fontId="4" fillId="35" borderId="20" xfId="0" applyFont="1" applyFill="1" applyBorder="1" applyAlignment="1">
      <alignment horizontal="center"/>
    </xf>
    <xf numFmtId="20" fontId="4" fillId="35" borderId="27" xfId="0" applyNumberFormat="1" applyFont="1" applyFill="1" applyBorder="1" applyAlignment="1">
      <alignment horizontal="center"/>
    </xf>
    <xf numFmtId="0" fontId="17" fillId="35" borderId="29" xfId="0" applyFont="1" applyFill="1" applyBorder="1" applyAlignment="1">
      <alignment/>
    </xf>
    <xf numFmtId="0" fontId="17" fillId="35" borderId="33" xfId="0" applyFont="1" applyFill="1" applyBorder="1" applyAlignment="1">
      <alignment/>
    </xf>
    <xf numFmtId="0" fontId="3" fillId="35" borderId="29" xfId="0" applyFont="1" applyFill="1" applyBorder="1" applyAlignment="1">
      <alignment horizontal="center" vertical="center"/>
    </xf>
    <xf numFmtId="0" fontId="4" fillId="35" borderId="30" xfId="0" applyFont="1" applyFill="1" applyBorder="1" applyAlignment="1" applyProtection="1">
      <alignment horizontal="center" vertical="center"/>
      <protection locked="0"/>
    </xf>
    <xf numFmtId="0" fontId="4" fillId="35" borderId="31" xfId="0" applyFont="1" applyFill="1" applyBorder="1" applyAlignment="1" applyProtection="1">
      <alignment horizontal="center" vertical="center"/>
      <protection locked="0"/>
    </xf>
    <xf numFmtId="0" fontId="17" fillId="35" borderId="27" xfId="0" applyFont="1" applyFill="1" applyBorder="1" applyAlignment="1">
      <alignment/>
    </xf>
    <xf numFmtId="20" fontId="4" fillId="35" borderId="15" xfId="0" applyNumberFormat="1" applyFont="1" applyFill="1" applyBorder="1" applyAlignment="1">
      <alignment horizontal="center"/>
    </xf>
    <xf numFmtId="0" fontId="17" fillId="35" borderId="15" xfId="0" applyFont="1" applyFill="1" applyBorder="1" applyAlignment="1">
      <alignment/>
    </xf>
    <xf numFmtId="0" fontId="3" fillId="35" borderId="14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/>
    </xf>
    <xf numFmtId="0" fontId="17" fillId="33" borderId="20" xfId="0" applyFont="1" applyFill="1" applyBorder="1" applyAlignment="1">
      <alignment horizontal="left"/>
    </xf>
    <xf numFmtId="0" fontId="17" fillId="33" borderId="15" xfId="0" applyFont="1" applyFill="1" applyBorder="1" applyAlignment="1">
      <alignment horizontal="left"/>
    </xf>
    <xf numFmtId="0" fontId="17" fillId="33" borderId="11" xfId="0" applyFont="1" applyFill="1" applyBorder="1" applyAlignment="1">
      <alignment/>
    </xf>
    <xf numFmtId="0" fontId="17" fillId="33" borderId="12" xfId="0" applyFont="1" applyFill="1" applyBorder="1" applyAlignment="1">
      <alignment horizontal="center"/>
    </xf>
    <xf numFmtId="0" fontId="17" fillId="33" borderId="20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left"/>
    </xf>
    <xf numFmtId="0" fontId="17" fillId="35" borderId="11" xfId="0" applyFont="1" applyFill="1" applyBorder="1" applyAlignment="1">
      <alignment/>
    </xf>
    <xf numFmtId="0" fontId="17" fillId="35" borderId="12" xfId="0" applyFont="1" applyFill="1" applyBorder="1" applyAlignment="1">
      <alignment horizontal="center"/>
    </xf>
    <xf numFmtId="0" fontId="17" fillId="35" borderId="20" xfId="0" applyFont="1" applyFill="1" applyBorder="1" applyAlignment="1">
      <alignment horizontal="center"/>
    </xf>
    <xf numFmtId="0" fontId="6" fillId="36" borderId="16" xfId="0" applyFont="1" applyFill="1" applyBorder="1" applyAlignment="1">
      <alignment/>
    </xf>
    <xf numFmtId="0" fontId="6" fillId="36" borderId="17" xfId="0" applyFont="1" applyFill="1" applyBorder="1" applyAlignment="1">
      <alignment/>
    </xf>
    <xf numFmtId="0" fontId="0" fillId="36" borderId="17" xfId="0" applyFill="1" applyBorder="1" applyAlignment="1">
      <alignment/>
    </xf>
    <xf numFmtId="0" fontId="2" fillId="36" borderId="17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8" xfId="0" applyFont="1" applyFill="1" applyBorder="1" applyAlignment="1">
      <alignment/>
    </xf>
    <xf numFmtId="0" fontId="15" fillId="36" borderId="12" xfId="0" applyFont="1" applyFill="1" applyBorder="1" applyAlignment="1">
      <alignment/>
    </xf>
    <xf numFmtId="0" fontId="16" fillId="36" borderId="12" xfId="0" applyFont="1" applyFill="1" applyBorder="1" applyAlignment="1">
      <alignment/>
    </xf>
    <xf numFmtId="0" fontId="16" fillId="36" borderId="20" xfId="0" applyFont="1" applyFill="1" applyBorder="1" applyAlignment="1">
      <alignment/>
    </xf>
    <xf numFmtId="0" fontId="8" fillId="36" borderId="16" xfId="0" applyFont="1" applyFill="1" applyBorder="1" applyAlignment="1">
      <alignment/>
    </xf>
    <xf numFmtId="0" fontId="8" fillId="36" borderId="17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36" borderId="18" xfId="0" applyFont="1" applyFill="1" applyBorder="1" applyAlignment="1">
      <alignment/>
    </xf>
    <xf numFmtId="0" fontId="8" fillId="36" borderId="35" xfId="0" applyFont="1" applyFill="1" applyBorder="1" applyAlignment="1">
      <alignment horizontal="center" vertical="center"/>
    </xf>
    <xf numFmtId="0" fontId="8" fillId="36" borderId="28" xfId="0" applyFont="1" applyFill="1" applyBorder="1" applyAlignment="1">
      <alignment/>
    </xf>
    <xf numFmtId="0" fontId="8" fillId="36" borderId="28" xfId="0" applyFont="1" applyFill="1" applyBorder="1" applyAlignment="1">
      <alignment horizontal="center" vertical="center"/>
    </xf>
    <xf numFmtId="0" fontId="8" fillId="36" borderId="36" xfId="0" applyFont="1" applyFill="1" applyBorder="1" applyAlignment="1">
      <alignment/>
    </xf>
    <xf numFmtId="0" fontId="8" fillId="36" borderId="37" xfId="0" applyFont="1" applyFill="1" applyBorder="1" applyAlignment="1">
      <alignment horizontal="center" vertical="center"/>
    </xf>
    <xf numFmtId="0" fontId="8" fillId="36" borderId="37" xfId="0" applyFont="1" applyFill="1" applyBorder="1" applyAlignment="1">
      <alignment/>
    </xf>
    <xf numFmtId="0" fontId="8" fillId="36" borderId="38" xfId="0" applyFont="1" applyFill="1" applyBorder="1" applyAlignment="1">
      <alignment/>
    </xf>
    <xf numFmtId="0" fontId="8" fillId="36" borderId="11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/>
    </xf>
    <xf numFmtId="0" fontId="8" fillId="36" borderId="12" xfId="0" applyFont="1" applyFill="1" applyBorder="1" applyAlignment="1">
      <alignment horizontal="center" vertical="center"/>
    </xf>
    <xf numFmtId="0" fontId="8" fillId="36" borderId="20" xfId="0" applyFont="1" applyFill="1" applyBorder="1" applyAlignment="1">
      <alignment/>
    </xf>
    <xf numFmtId="0" fontId="4" fillId="25" borderId="14" xfId="0" applyFont="1" applyFill="1" applyBorder="1" applyAlignment="1">
      <alignment/>
    </xf>
    <xf numFmtId="0" fontId="4" fillId="11" borderId="14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8" fillId="36" borderId="17" xfId="0" applyFont="1" applyFill="1" applyBorder="1" applyAlignment="1">
      <alignment horizontal="center"/>
    </xf>
    <xf numFmtId="175" fontId="15" fillId="36" borderId="11" xfId="0" applyNumberFormat="1" applyFont="1" applyFill="1" applyBorder="1" applyAlignment="1">
      <alignment horizontal="left"/>
    </xf>
    <xf numFmtId="175" fontId="15" fillId="36" borderId="12" xfId="0" applyNumberFormat="1" applyFont="1" applyFill="1" applyBorder="1" applyAlignment="1">
      <alignment horizontal="left"/>
    </xf>
    <xf numFmtId="0" fontId="15" fillId="36" borderId="12" xfId="0" applyFont="1" applyFill="1" applyBorder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Relationship Id="rId4" Type="http://schemas.openxmlformats.org/officeDocument/2006/relationships/image" Target="../media/image15.png" /><Relationship Id="rId5" Type="http://schemas.openxmlformats.org/officeDocument/2006/relationships/image" Target="../media/image16.png" /><Relationship Id="rId6" Type="http://schemas.openxmlformats.org/officeDocument/2006/relationships/image" Target="../media/image17.png" /><Relationship Id="rId7" Type="http://schemas.openxmlformats.org/officeDocument/2006/relationships/image" Target="../media/image9.jpeg" /><Relationship Id="rId8" Type="http://schemas.openxmlformats.org/officeDocument/2006/relationships/image" Target="../media/image11.jpeg" /><Relationship Id="rId9" Type="http://schemas.openxmlformats.org/officeDocument/2006/relationships/image" Target="../media/image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2</xdr:row>
      <xdr:rowOff>0</xdr:rowOff>
    </xdr:from>
    <xdr:to>
      <xdr:col>17</xdr:col>
      <xdr:colOff>0</xdr:colOff>
      <xdr:row>5</xdr:row>
      <xdr:rowOff>161925</xdr:rowOff>
    </xdr:to>
    <xdr:pic>
      <xdr:nvPicPr>
        <xdr:cNvPr id="1" name="Grafik 1" descr="http://www.fvrz.ch/Logos/Verein/11043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5619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0</xdr:colOff>
      <xdr:row>9</xdr:row>
      <xdr:rowOff>161925</xdr:rowOff>
    </xdr:to>
    <xdr:pic>
      <xdr:nvPicPr>
        <xdr:cNvPr id="2" name="Grafik 2" descr="http://www.fvrz.ch/Logos/Verein/11053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91850" y="13620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17</xdr:col>
      <xdr:colOff>0</xdr:colOff>
      <xdr:row>14</xdr:row>
      <xdr:rowOff>161925</xdr:rowOff>
    </xdr:to>
    <xdr:pic>
      <xdr:nvPicPr>
        <xdr:cNvPr id="3" name="Grafik 3" descr="http://www.fvrz.ch/Logos/Verein/11030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29850" y="23336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18</xdr:col>
      <xdr:colOff>0</xdr:colOff>
      <xdr:row>19</xdr:row>
      <xdr:rowOff>180975</xdr:rowOff>
    </xdr:to>
    <xdr:pic>
      <xdr:nvPicPr>
        <xdr:cNvPr id="4" name="Grafik 4" descr="http://www.fvrz.ch/Logos/Verein/11489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91850" y="333375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21</xdr:row>
      <xdr:rowOff>95250</xdr:rowOff>
    </xdr:from>
    <xdr:to>
      <xdr:col>17</xdr:col>
      <xdr:colOff>9525</xdr:colOff>
      <xdr:row>25</xdr:row>
      <xdr:rowOff>66675</xdr:rowOff>
    </xdr:to>
    <xdr:pic>
      <xdr:nvPicPr>
        <xdr:cNvPr id="5" name="Grafik 6" descr="http://www.fvrz.ch/Logos/Verein/11077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39375" y="44100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27</xdr:row>
      <xdr:rowOff>28575</xdr:rowOff>
    </xdr:from>
    <xdr:to>
      <xdr:col>18</xdr:col>
      <xdr:colOff>9525</xdr:colOff>
      <xdr:row>31</xdr:row>
      <xdr:rowOff>0</xdr:rowOff>
    </xdr:to>
    <xdr:pic>
      <xdr:nvPicPr>
        <xdr:cNvPr id="6" name="Grafik 7" descr="http://www.football.ch/Logos/Verein/10408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001375" y="55340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16</xdr:col>
      <xdr:colOff>0</xdr:colOff>
      <xdr:row>38</xdr:row>
      <xdr:rowOff>0</xdr:rowOff>
    </xdr:from>
    <xdr:ext cx="304800" cy="304800"/>
    <xdr:sp>
      <xdr:nvSpPr>
        <xdr:cNvPr id="7" name="AutoShape 16" descr="Bildergebnis für deutsche flagge bilder"/>
        <xdr:cNvSpPr>
          <a:spLocks noChangeAspect="1"/>
        </xdr:cNvSpPr>
      </xdr:nvSpPr>
      <xdr:spPr>
        <a:xfrm>
          <a:off x="10229850" y="7734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38</xdr:row>
      <xdr:rowOff>0</xdr:rowOff>
    </xdr:from>
    <xdr:ext cx="304800" cy="304800"/>
    <xdr:sp>
      <xdr:nvSpPr>
        <xdr:cNvPr id="8" name="AutoShape 17" descr="Bildergebnis für deutsche flagge bilder"/>
        <xdr:cNvSpPr>
          <a:spLocks noChangeAspect="1"/>
        </xdr:cNvSpPr>
      </xdr:nvSpPr>
      <xdr:spPr>
        <a:xfrm>
          <a:off x="10229850" y="7734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38</xdr:row>
      <xdr:rowOff>0</xdr:rowOff>
    </xdr:from>
    <xdr:ext cx="304800" cy="304800"/>
    <xdr:sp>
      <xdr:nvSpPr>
        <xdr:cNvPr id="9" name="AutoShape 18" descr="Bildergebnis für deutsche flagge bilder"/>
        <xdr:cNvSpPr>
          <a:spLocks noChangeAspect="1"/>
        </xdr:cNvSpPr>
      </xdr:nvSpPr>
      <xdr:spPr>
        <a:xfrm>
          <a:off x="10229850" y="7734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0</xdr:rowOff>
    </xdr:from>
    <xdr:ext cx="304800" cy="304800"/>
    <xdr:sp>
      <xdr:nvSpPr>
        <xdr:cNvPr id="10" name="AutoShape 19" descr="Bildergebnis für deutsche flagge bilder"/>
        <xdr:cNvSpPr>
          <a:spLocks noChangeAspect="1"/>
        </xdr:cNvSpPr>
      </xdr:nvSpPr>
      <xdr:spPr>
        <a:xfrm>
          <a:off x="10991850" y="7505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0</xdr:rowOff>
    </xdr:from>
    <xdr:ext cx="304800" cy="304800"/>
    <xdr:sp>
      <xdr:nvSpPr>
        <xdr:cNvPr id="11" name="AutoShape 20" descr="Bildergebnis für deutsche flagge bilder"/>
        <xdr:cNvSpPr>
          <a:spLocks noChangeAspect="1"/>
        </xdr:cNvSpPr>
      </xdr:nvSpPr>
      <xdr:spPr>
        <a:xfrm>
          <a:off x="10991850" y="7505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17</xdr:col>
      <xdr:colOff>238125</xdr:colOff>
      <xdr:row>35</xdr:row>
      <xdr:rowOff>38100</xdr:rowOff>
    </xdr:from>
    <xdr:to>
      <xdr:col>18</xdr:col>
      <xdr:colOff>600075</xdr:colOff>
      <xdr:row>38</xdr:row>
      <xdr:rowOff>161925</xdr:rowOff>
    </xdr:to>
    <xdr:pic>
      <xdr:nvPicPr>
        <xdr:cNvPr id="12" name="Grafik 22" descr="https://encrypted-tbn0.gstatic.com/images?q=tbn:ANd9GcT4_hxZuX6UqkPGi1sBMYhiBoPybZWc329lY2IaAOIyif9g3Lu0w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29975" y="7143750"/>
          <a:ext cx="1123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295275</xdr:colOff>
      <xdr:row>35</xdr:row>
      <xdr:rowOff>28575</xdr:rowOff>
    </xdr:from>
    <xdr:to>
      <xdr:col>16</xdr:col>
      <xdr:colOff>504825</xdr:colOff>
      <xdr:row>39</xdr:row>
      <xdr:rowOff>66675</xdr:rowOff>
    </xdr:to>
    <xdr:pic>
      <xdr:nvPicPr>
        <xdr:cNvPr id="13" name="D58C7C68-0352-4878-ACA8-5A9A4A1E7B1E" descr="B2FF123E-4BB2-4D65-BFAA-FAAF058FB19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763125" y="7134225"/>
          <a:ext cx="9715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43</xdr:row>
      <xdr:rowOff>104775</xdr:rowOff>
    </xdr:from>
    <xdr:to>
      <xdr:col>9</xdr:col>
      <xdr:colOff>504825</xdr:colOff>
      <xdr:row>48</xdr:row>
      <xdr:rowOff>95250</xdr:rowOff>
    </xdr:to>
    <xdr:pic>
      <xdr:nvPicPr>
        <xdr:cNvPr id="14" name="Grafik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14725" y="8924925"/>
          <a:ext cx="2438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rgb="FFFF0000"/>
    <pageSetUpPr fitToPage="1"/>
  </sheetPr>
  <dimension ref="A1:S54"/>
  <sheetViews>
    <sheetView showRowColHeaders="0" tabSelected="1" zoomScalePageLayoutView="0" workbookViewId="0" topLeftCell="A12">
      <selection activeCell="A36" sqref="A36"/>
    </sheetView>
  </sheetViews>
  <sheetFormatPr defaultColWidth="11.421875" defaultRowHeight="12.75"/>
  <cols>
    <col min="1" max="1" width="9.7109375" style="1" customWidth="1"/>
    <col min="2" max="3" width="20.7109375" style="1" customWidth="1"/>
    <col min="4" max="7" width="4.7109375" style="1" customWidth="1"/>
    <col min="8" max="8" width="2.00390625" style="1" customWidth="1"/>
    <col min="9" max="9" width="9.7109375" style="1" customWidth="1"/>
    <col min="10" max="11" width="20.7109375" style="1" customWidth="1"/>
    <col min="12" max="15" width="4.7109375" style="1" customWidth="1"/>
    <col min="16" max="16384" width="11.421875" style="1" customWidth="1"/>
  </cols>
  <sheetData>
    <row r="1" spans="1:15" ht="23.25">
      <c r="A1" s="136" t="s">
        <v>0</v>
      </c>
      <c r="B1" s="137"/>
      <c r="C1" s="166" t="str">
        <f>IF(Gruppen_Einstellungen!B10&lt;&gt;"",Gruppen_Einstellungen!B10,"")</f>
        <v>HALLENMASTERS 2015</v>
      </c>
      <c r="D1" s="166"/>
      <c r="E1" s="166"/>
      <c r="F1" s="166"/>
      <c r="G1" s="166"/>
      <c r="H1" s="166"/>
      <c r="I1" s="138"/>
      <c r="J1" s="166" t="str">
        <f>IF(Gruppen_Einstellungen!B11&lt;&gt;"",Gruppen_Einstellungen!B11,"")</f>
        <v>JUNIOREN D </v>
      </c>
      <c r="K1" s="166"/>
      <c r="L1" s="139"/>
      <c r="M1" s="139"/>
      <c r="N1" s="140"/>
      <c r="O1" s="141"/>
    </row>
    <row r="2" spans="1:16" ht="21" thickBot="1">
      <c r="A2" s="167" t="str">
        <f>Gruppen_Einstellungen!B12</f>
        <v>Samstag, 24. Januar 2015</v>
      </c>
      <c r="B2" s="168"/>
      <c r="C2" s="168"/>
      <c r="D2" s="142" t="s">
        <v>56</v>
      </c>
      <c r="E2" s="142"/>
      <c r="F2" s="142"/>
      <c r="G2" s="142"/>
      <c r="H2" s="142"/>
      <c r="I2" s="142"/>
      <c r="J2" s="169" t="str">
        <f>IF(Gruppen_Einstellungen!B13&lt;&gt;"",Gruppen_Einstellungen!B13,"")</f>
        <v>Sporthalle Heuel, Rümlang</v>
      </c>
      <c r="K2" s="169"/>
      <c r="L2" s="169"/>
      <c r="M2" s="169"/>
      <c r="N2" s="143"/>
      <c r="O2" s="144"/>
      <c r="P2" s="25"/>
    </row>
    <row r="3" spans="1:17" ht="15.75" thickBot="1">
      <c r="A3" s="126" t="s">
        <v>18</v>
      </c>
      <c r="B3" s="127" t="s">
        <v>61</v>
      </c>
      <c r="C3" s="128" t="s">
        <v>62</v>
      </c>
      <c r="D3" s="129"/>
      <c r="E3" s="77"/>
      <c r="F3" s="130"/>
      <c r="G3" s="131"/>
      <c r="H3" s="28"/>
      <c r="I3" s="132" t="s">
        <v>18</v>
      </c>
      <c r="J3" s="113" t="s">
        <v>65</v>
      </c>
      <c r="K3" s="113" t="s">
        <v>68</v>
      </c>
      <c r="L3" s="133"/>
      <c r="M3" s="106"/>
      <c r="N3" s="134"/>
      <c r="O3" s="135"/>
      <c r="Q3"/>
    </row>
    <row r="4" spans="1:17" ht="15.75" thickBot="1">
      <c r="A4" s="66">
        <v>1</v>
      </c>
      <c r="B4" s="64" t="s">
        <v>63</v>
      </c>
      <c r="C4" s="65" t="s">
        <v>64</v>
      </c>
      <c r="D4" s="67" t="s">
        <v>34</v>
      </c>
      <c r="E4" s="163" t="s">
        <v>2</v>
      </c>
      <c r="F4" s="163"/>
      <c r="G4" s="68" t="s">
        <v>34</v>
      </c>
      <c r="H4" s="28"/>
      <c r="I4" s="112">
        <v>2</v>
      </c>
      <c r="J4" s="113" t="s">
        <v>67</v>
      </c>
      <c r="K4" s="114" t="s">
        <v>66</v>
      </c>
      <c r="L4" s="115" t="s">
        <v>34</v>
      </c>
      <c r="M4" s="165" t="s">
        <v>2</v>
      </c>
      <c r="N4" s="165"/>
      <c r="O4" s="97" t="s">
        <v>34</v>
      </c>
      <c r="Q4"/>
    </row>
    <row r="5" spans="1:15" ht="15.75" thickBot="1">
      <c r="A5" s="69">
        <f>Gruppen_Einstellungen!B14</f>
        <v>0.5520833333333334</v>
      </c>
      <c r="B5" s="70" t="str">
        <f>Gruppen_Einstellungen!A2</f>
        <v>SV Rümlang a</v>
      </c>
      <c r="C5" s="71" t="str">
        <f>Gruppen_Einstellungen!A3</f>
        <v>FC Wallisellen a</v>
      </c>
      <c r="D5" s="72">
        <f aca="true" t="shared" si="0" ref="D5:D10">IF(AND(B5&lt;&gt;"",E5&lt;&gt;"",F5&lt;&gt;"",C5&lt;&gt;""),IF(E5&gt;F5,3,IF(E5&lt;F5,0,1)),"")</f>
      </c>
      <c r="E5" s="73"/>
      <c r="F5" s="74"/>
      <c r="G5" s="72">
        <f aca="true" t="shared" si="1" ref="G5:G10">IF(D5&lt;&gt;"",(3-D5)-(D5=1),"")</f>
      </c>
      <c r="H5" s="47"/>
      <c r="I5" s="116">
        <f>A5+Gruppen_Einstellungen!B15</f>
        <v>0.5625</v>
      </c>
      <c r="J5" s="117" t="str">
        <f>Gruppen_Einstellungen!C2</f>
        <v>SV Rümlang b</v>
      </c>
      <c r="K5" s="118" t="str">
        <f>Gruppen_Einstellungen!C3</f>
        <v>FC Schwerzenbach a</v>
      </c>
      <c r="L5" s="119">
        <f aca="true" t="shared" si="2" ref="L5:L10">IF(AND(J5&lt;&gt;"",M5&lt;&gt;"",N5&lt;&gt;"",K5&lt;&gt;""),IF(M5&gt;N5,3,IF(M5&lt;N5,0,1)),"")</f>
      </c>
      <c r="M5" s="120"/>
      <c r="N5" s="121"/>
      <c r="O5" s="119">
        <f aca="true" t="shared" si="3" ref="O5:O10">IF(L5&lt;&gt;"",(3-L5)-(L5=1),"")</f>
      </c>
    </row>
    <row r="6" spans="1:15" ht="15.75" thickBot="1">
      <c r="A6" s="69">
        <f>I5+Gruppen_Einstellungen!B15</f>
        <v>0.5729166666666666</v>
      </c>
      <c r="B6" s="70" t="str">
        <f>Gruppen_Einstellungen!A4</f>
        <v>FC Küsnacht a</v>
      </c>
      <c r="C6" s="71" t="str">
        <f>Gruppen_Einstellungen!A5</f>
        <v>FC Seefeld a</v>
      </c>
      <c r="D6" s="72">
        <f t="shared" si="0"/>
      </c>
      <c r="E6" s="73"/>
      <c r="F6" s="74"/>
      <c r="G6" s="72">
        <f t="shared" si="1"/>
      </c>
      <c r="H6" s="47"/>
      <c r="I6" s="116">
        <f>A6+Gruppen_Einstellungen!B15</f>
        <v>0.5833333333333333</v>
      </c>
      <c r="J6" s="122" t="str">
        <f>Gruppen_Einstellungen!C4</f>
        <v>FC Langenthal a</v>
      </c>
      <c r="K6" s="99" t="str">
        <f>Gruppen_Einstellungen!C5</f>
        <v>Team Germany a</v>
      </c>
      <c r="L6" s="119">
        <f t="shared" si="2"/>
      </c>
      <c r="M6" s="120"/>
      <c r="N6" s="121"/>
      <c r="O6" s="119">
        <f t="shared" si="3"/>
      </c>
    </row>
    <row r="7" spans="1:18" ht="15.75" thickBot="1">
      <c r="A7" s="69">
        <f>I6+Gruppen_Einstellungen!B15</f>
        <v>0.5937499999999999</v>
      </c>
      <c r="B7" s="70" t="str">
        <f>Gruppen_Einstellungen!A3</f>
        <v>FC Wallisellen a</v>
      </c>
      <c r="C7" s="71" t="str">
        <f>Gruppen_Einstellungen!A4</f>
        <v>FC Küsnacht a</v>
      </c>
      <c r="D7" s="72">
        <f t="shared" si="0"/>
      </c>
      <c r="E7" s="73"/>
      <c r="F7" s="74"/>
      <c r="G7" s="72">
        <f t="shared" si="1"/>
      </c>
      <c r="H7" s="47"/>
      <c r="I7" s="116">
        <f>A7+Gruppen_Einstellungen!B15</f>
        <v>0.6041666666666665</v>
      </c>
      <c r="J7" s="122" t="str">
        <f>Gruppen_Einstellungen!C3</f>
        <v>FC Schwerzenbach a</v>
      </c>
      <c r="K7" s="99" t="str">
        <f>Gruppen_Einstellungen!C4</f>
        <v>FC Langenthal a</v>
      </c>
      <c r="L7" s="119">
        <f t="shared" si="2"/>
      </c>
      <c r="M7" s="120"/>
      <c r="N7" s="121"/>
      <c r="O7" s="119">
        <f t="shared" si="3"/>
      </c>
      <c r="R7"/>
    </row>
    <row r="8" spans="1:18" ht="15.75" thickBot="1">
      <c r="A8" s="69">
        <f>I7+Gruppen_Einstellungen!B15</f>
        <v>0.6145833333333331</v>
      </c>
      <c r="B8" s="70" t="str">
        <f>Gruppen_Einstellungen!A5</f>
        <v>FC Seefeld a</v>
      </c>
      <c r="C8" s="71" t="str">
        <f>Gruppen_Einstellungen!A2</f>
        <v>SV Rümlang a</v>
      </c>
      <c r="D8" s="72">
        <f t="shared" si="0"/>
      </c>
      <c r="E8" s="73"/>
      <c r="F8" s="74"/>
      <c r="G8" s="72">
        <f t="shared" si="1"/>
      </c>
      <c r="H8" s="47"/>
      <c r="I8" s="116">
        <f>A8+Gruppen_Einstellungen!B15</f>
        <v>0.6249999999999998</v>
      </c>
      <c r="J8" s="122" t="str">
        <f>Gruppen_Einstellungen!C5</f>
        <v>Team Germany a</v>
      </c>
      <c r="K8" s="99" t="str">
        <f>Gruppen_Einstellungen!C2</f>
        <v>SV Rümlang b</v>
      </c>
      <c r="L8" s="119">
        <f t="shared" si="2"/>
      </c>
      <c r="M8" s="120"/>
      <c r="N8" s="121"/>
      <c r="O8" s="119">
        <f t="shared" si="3"/>
      </c>
      <c r="R8"/>
    </row>
    <row r="9" spans="1:15" ht="15.75" thickBot="1">
      <c r="A9" s="69">
        <f>I8+Gruppen_Einstellungen!B15</f>
        <v>0.6354166666666664</v>
      </c>
      <c r="B9" s="70" t="str">
        <f>Gruppen_Einstellungen!A2</f>
        <v>SV Rümlang a</v>
      </c>
      <c r="C9" s="71" t="str">
        <f>Gruppen_Einstellungen!A4</f>
        <v>FC Küsnacht a</v>
      </c>
      <c r="D9" s="72">
        <f t="shared" si="0"/>
      </c>
      <c r="E9" s="73"/>
      <c r="F9" s="74"/>
      <c r="G9" s="72">
        <f t="shared" si="1"/>
      </c>
      <c r="H9" s="47"/>
      <c r="I9" s="116">
        <f>A9+Gruppen_Einstellungen!B15</f>
        <v>0.645833333333333</v>
      </c>
      <c r="J9" s="122" t="str">
        <f>Gruppen_Einstellungen!C2</f>
        <v>SV Rümlang b</v>
      </c>
      <c r="K9" s="99" t="str">
        <f>Gruppen_Einstellungen!C4</f>
        <v>FC Langenthal a</v>
      </c>
      <c r="L9" s="119">
        <f t="shared" si="2"/>
      </c>
      <c r="M9" s="120"/>
      <c r="N9" s="121"/>
      <c r="O9" s="119">
        <f t="shared" si="3"/>
      </c>
    </row>
    <row r="10" spans="1:15" ht="15.75" thickBot="1">
      <c r="A10" s="75">
        <f>I9+Gruppen_Einstellungen!B15</f>
        <v>0.6562499999999997</v>
      </c>
      <c r="B10" s="76" t="str">
        <f>Gruppen_Einstellungen!A3</f>
        <v>FC Wallisellen a</v>
      </c>
      <c r="C10" s="77" t="str">
        <f>Gruppen_Einstellungen!A5</f>
        <v>FC Seefeld a</v>
      </c>
      <c r="D10" s="78">
        <f t="shared" si="0"/>
      </c>
      <c r="E10" s="73"/>
      <c r="F10" s="74"/>
      <c r="G10" s="78">
        <f t="shared" si="1"/>
      </c>
      <c r="H10" s="47"/>
      <c r="I10" s="123">
        <f>A10+Gruppen_Einstellungen!B15</f>
        <v>0.6666666666666663</v>
      </c>
      <c r="J10" s="124" t="str">
        <f>Gruppen_Einstellungen!C3</f>
        <v>FC Schwerzenbach a</v>
      </c>
      <c r="K10" s="106" t="str">
        <f>Gruppen_Einstellungen!C5</f>
        <v>Team Germany a</v>
      </c>
      <c r="L10" s="125">
        <f t="shared" si="2"/>
      </c>
      <c r="M10" s="120"/>
      <c r="N10" s="121"/>
      <c r="O10" s="125">
        <f t="shared" si="3"/>
      </c>
    </row>
    <row r="11" spans="1:15" ht="13.5" thickBot="1">
      <c r="A11" s="28"/>
      <c r="B11" s="26"/>
      <c r="C11" s="26"/>
      <c r="D11" s="26"/>
      <c r="E11" s="26"/>
      <c r="F11" s="26"/>
      <c r="G11" s="49"/>
      <c r="I11" s="29"/>
      <c r="J11" s="30"/>
      <c r="K11" s="30"/>
      <c r="L11" s="30"/>
      <c r="M11" s="30"/>
      <c r="N11" s="30"/>
      <c r="O11" s="50"/>
    </row>
    <row r="12" spans="1:17" ht="15.75" thickBot="1">
      <c r="A12" s="79"/>
      <c r="B12" s="80" t="s">
        <v>53</v>
      </c>
      <c r="C12" s="81"/>
      <c r="D12" s="82" t="s">
        <v>34</v>
      </c>
      <c r="E12" s="163" t="s">
        <v>2</v>
      </c>
      <c r="F12" s="163"/>
      <c r="G12" s="68" t="s">
        <v>33</v>
      </c>
      <c r="H12" s="13"/>
      <c r="I12" s="93"/>
      <c r="J12" s="94" t="s">
        <v>54</v>
      </c>
      <c r="K12" s="95"/>
      <c r="L12" s="96" t="s">
        <v>34</v>
      </c>
      <c r="M12" s="164" t="s">
        <v>2</v>
      </c>
      <c r="N12" s="164"/>
      <c r="O12" s="97" t="s">
        <v>33</v>
      </c>
      <c r="Q12"/>
    </row>
    <row r="13" spans="1:15" ht="15.75" thickBot="1">
      <c r="A13" s="83">
        <v>1</v>
      </c>
      <c r="B13" s="71"/>
      <c r="C13" s="84"/>
      <c r="D13" s="85"/>
      <c r="E13" s="86"/>
      <c r="F13" s="87"/>
      <c r="G13" s="88"/>
      <c r="H13" s="13"/>
      <c r="I13" s="98">
        <v>1</v>
      </c>
      <c r="J13" s="99"/>
      <c r="K13" s="100"/>
      <c r="L13" s="101"/>
      <c r="M13" s="102"/>
      <c r="N13" s="103"/>
      <c r="O13" s="104"/>
    </row>
    <row r="14" spans="1:15" ht="15.75" thickBot="1">
      <c r="A14" s="83">
        <v>2</v>
      </c>
      <c r="B14" s="71"/>
      <c r="C14" s="84"/>
      <c r="D14" s="85"/>
      <c r="E14" s="86"/>
      <c r="F14" s="87"/>
      <c r="G14" s="88"/>
      <c r="H14" s="13"/>
      <c r="I14" s="98">
        <v>2</v>
      </c>
      <c r="J14" s="99"/>
      <c r="K14" s="100"/>
      <c r="L14" s="101"/>
      <c r="M14" s="102"/>
      <c r="N14" s="103"/>
      <c r="O14" s="104"/>
    </row>
    <row r="15" spans="1:15" ht="15.75" thickBot="1">
      <c r="A15" s="83">
        <v>3</v>
      </c>
      <c r="B15" s="71"/>
      <c r="C15" s="84"/>
      <c r="D15" s="85"/>
      <c r="E15" s="86"/>
      <c r="F15" s="87"/>
      <c r="G15" s="88"/>
      <c r="H15" s="13"/>
      <c r="I15" s="98">
        <v>3</v>
      </c>
      <c r="J15" s="99"/>
      <c r="K15" s="100"/>
      <c r="L15" s="101"/>
      <c r="M15" s="102"/>
      <c r="N15" s="103"/>
      <c r="O15" s="104"/>
    </row>
    <row r="16" spans="1:18" ht="15.75" thickBot="1">
      <c r="A16" s="89">
        <v>4</v>
      </c>
      <c r="B16" s="77"/>
      <c r="C16" s="90"/>
      <c r="D16" s="91"/>
      <c r="E16" s="86"/>
      <c r="F16" s="87"/>
      <c r="G16" s="92"/>
      <c r="H16" s="13"/>
      <c r="I16" s="105">
        <v>4</v>
      </c>
      <c r="J16" s="106"/>
      <c r="K16" s="107"/>
      <c r="L16" s="108"/>
      <c r="M16" s="102"/>
      <c r="N16" s="103"/>
      <c r="O16" s="109"/>
      <c r="R16"/>
    </row>
    <row r="17" spans="1:18" ht="15" thickBot="1">
      <c r="A17" s="14"/>
      <c r="B17" s="13"/>
      <c r="C17" s="13"/>
      <c r="D17" s="13"/>
      <c r="E17" s="13"/>
      <c r="F17" s="52"/>
      <c r="G17" s="13"/>
      <c r="H17" s="11"/>
      <c r="I17" s="52"/>
      <c r="J17" s="52"/>
      <c r="K17" s="52"/>
      <c r="L17" s="52"/>
      <c r="M17" s="52"/>
      <c r="N17" s="52"/>
      <c r="O17" s="13"/>
      <c r="R17"/>
    </row>
    <row r="18" spans="1:15" ht="15">
      <c r="A18" s="55" t="s">
        <v>52</v>
      </c>
      <c r="B18" s="34"/>
      <c r="C18" s="34"/>
      <c r="D18" s="34"/>
      <c r="E18" s="34"/>
      <c r="F18" s="37"/>
      <c r="G18" s="35"/>
      <c r="H18" s="11"/>
      <c r="I18" s="55" t="s">
        <v>57</v>
      </c>
      <c r="J18" s="36"/>
      <c r="K18" s="34"/>
      <c r="L18" s="34"/>
      <c r="M18" s="34"/>
      <c r="N18" s="37"/>
      <c r="O18" s="35"/>
    </row>
    <row r="19" spans="1:15" ht="15.75" thickBot="1">
      <c r="A19" s="14" t="s">
        <v>13</v>
      </c>
      <c r="B19" s="13"/>
      <c r="C19" s="13"/>
      <c r="D19" s="13"/>
      <c r="E19" s="13"/>
      <c r="F19" s="15"/>
      <c r="G19" s="3"/>
      <c r="H19" s="11"/>
      <c r="I19" s="38" t="s">
        <v>13</v>
      </c>
      <c r="J19" s="13"/>
      <c r="K19" s="13"/>
      <c r="L19" s="13"/>
      <c r="M19" s="13"/>
      <c r="N19" s="15"/>
      <c r="O19" s="3"/>
    </row>
    <row r="20" spans="1:17" ht="15.75" thickBot="1">
      <c r="A20" s="51">
        <f>Gruppen_Einstellungen!B16</f>
        <v>0.6770833333333334</v>
      </c>
      <c r="B20" s="110" t="s">
        <v>3</v>
      </c>
      <c r="C20" s="111" t="s">
        <v>44</v>
      </c>
      <c r="D20" s="14"/>
      <c r="E20" s="13"/>
      <c r="F20" s="15"/>
      <c r="G20" s="3"/>
      <c r="H20" s="11"/>
      <c r="I20" s="51">
        <f>A20+Gruppen_Einstellungen!B17</f>
        <v>0.6875</v>
      </c>
      <c r="J20" s="111" t="s">
        <v>4</v>
      </c>
      <c r="K20" s="110" t="s">
        <v>45</v>
      </c>
      <c r="L20" s="14"/>
      <c r="M20" s="13"/>
      <c r="N20" s="15"/>
      <c r="O20" s="3"/>
      <c r="Q20"/>
    </row>
    <row r="21" spans="1:15" ht="15.75" thickBot="1">
      <c r="A21" s="12"/>
      <c r="B21" s="13"/>
      <c r="C21" s="2"/>
      <c r="D21" s="13"/>
      <c r="E21" s="13"/>
      <c r="F21" s="15"/>
      <c r="G21" s="3"/>
      <c r="H21" s="11"/>
      <c r="I21" s="14"/>
      <c r="J21" s="2"/>
      <c r="K21" s="13"/>
      <c r="L21" s="13"/>
      <c r="M21" s="13"/>
      <c r="N21" s="15"/>
      <c r="O21" s="3"/>
    </row>
    <row r="22" spans="1:15" ht="15.75" thickBot="1">
      <c r="A22" s="39"/>
      <c r="B22" s="56"/>
      <c r="C22" s="48"/>
      <c r="D22" s="40"/>
      <c r="E22" s="59"/>
      <c r="F22" s="60"/>
      <c r="G22" s="27"/>
      <c r="H22" s="11"/>
      <c r="I22" s="39"/>
      <c r="J22" s="56"/>
      <c r="K22" s="48"/>
      <c r="L22" s="13"/>
      <c r="M22" s="59"/>
      <c r="N22" s="60"/>
      <c r="O22" s="27"/>
    </row>
    <row r="23" spans="1:15" ht="15">
      <c r="A23" s="33" t="s">
        <v>31</v>
      </c>
      <c r="B23" s="34"/>
      <c r="C23" s="34"/>
      <c r="D23" s="34"/>
      <c r="E23" s="34"/>
      <c r="F23" s="37"/>
      <c r="G23" s="3"/>
      <c r="H23" s="13"/>
      <c r="I23" s="33" t="s">
        <v>32</v>
      </c>
      <c r="J23" s="34"/>
      <c r="K23" s="41"/>
      <c r="L23" s="34"/>
      <c r="M23" s="34"/>
      <c r="N23" s="37"/>
      <c r="O23" s="35"/>
    </row>
    <row r="24" spans="1:15" ht="15.75" thickBot="1">
      <c r="A24" s="14" t="s">
        <v>14</v>
      </c>
      <c r="B24" s="13"/>
      <c r="C24" s="13"/>
      <c r="D24" s="13"/>
      <c r="E24" s="13"/>
      <c r="F24" s="15"/>
      <c r="G24" s="3"/>
      <c r="H24" s="13"/>
      <c r="I24" s="14" t="s">
        <v>15</v>
      </c>
      <c r="J24" s="13"/>
      <c r="K24" s="13"/>
      <c r="L24" s="13"/>
      <c r="M24" s="13"/>
      <c r="N24" s="15"/>
      <c r="O24" s="3"/>
    </row>
    <row r="25" spans="1:18" ht="15.75" thickBot="1">
      <c r="A25" s="51">
        <f>I20+Gruppen_Einstellungen!B17</f>
        <v>0.6979166666666666</v>
      </c>
      <c r="B25" s="110" t="s">
        <v>5</v>
      </c>
      <c r="C25" s="111" t="s">
        <v>51</v>
      </c>
      <c r="D25" s="14"/>
      <c r="E25" s="13"/>
      <c r="F25" s="15"/>
      <c r="G25" s="3"/>
      <c r="H25" s="13"/>
      <c r="I25" s="51">
        <f>A25+Gruppen_Einstellungen!B17</f>
        <v>0.7083333333333333</v>
      </c>
      <c r="J25" s="111" t="s">
        <v>6</v>
      </c>
      <c r="K25" s="110" t="s">
        <v>46</v>
      </c>
      <c r="L25" s="14"/>
      <c r="M25" s="13"/>
      <c r="N25" s="15"/>
      <c r="O25" s="3"/>
      <c r="R25"/>
    </row>
    <row r="26" spans="1:15" ht="15.75" thickBot="1">
      <c r="A26" s="14"/>
      <c r="B26" s="42"/>
      <c r="C26" s="42"/>
      <c r="D26" s="13"/>
      <c r="E26" s="13"/>
      <c r="F26" s="13"/>
      <c r="G26" s="32"/>
      <c r="H26" s="11"/>
      <c r="I26" s="14"/>
      <c r="J26" s="13"/>
      <c r="K26" s="13"/>
      <c r="L26" s="13"/>
      <c r="M26" s="13"/>
      <c r="N26" s="13"/>
      <c r="O26" s="3"/>
    </row>
    <row r="27" spans="1:15" ht="15.75" thickBot="1">
      <c r="A27" s="4"/>
      <c r="B27" s="56"/>
      <c r="C27" s="48"/>
      <c r="D27" s="31"/>
      <c r="E27" s="59"/>
      <c r="F27" s="60"/>
      <c r="G27" s="27"/>
      <c r="H27" s="11"/>
      <c r="I27" s="4"/>
      <c r="J27" s="56"/>
      <c r="K27" s="48"/>
      <c r="L27" s="31"/>
      <c r="M27" s="59"/>
      <c r="N27" s="60"/>
      <c r="O27" s="27"/>
    </row>
    <row r="28" spans="1:18" ht="15">
      <c r="A28" s="33" t="s">
        <v>19</v>
      </c>
      <c r="B28" s="34"/>
      <c r="C28" s="34"/>
      <c r="D28" s="34"/>
      <c r="E28" s="34"/>
      <c r="F28" s="37"/>
      <c r="G28" s="3"/>
      <c r="H28" s="6"/>
      <c r="I28" s="33" t="s">
        <v>8</v>
      </c>
      <c r="J28" s="34"/>
      <c r="K28" s="34"/>
      <c r="L28" s="34"/>
      <c r="M28" s="34"/>
      <c r="N28" s="37"/>
      <c r="O28" s="35"/>
      <c r="R28"/>
    </row>
    <row r="29" spans="1:17" ht="15.75" thickBot="1">
      <c r="A29" s="14"/>
      <c r="B29" s="13"/>
      <c r="C29" s="13"/>
      <c r="D29" s="13"/>
      <c r="E29" s="13"/>
      <c r="F29" s="15"/>
      <c r="G29" s="3"/>
      <c r="H29" s="13"/>
      <c r="I29" s="14"/>
      <c r="J29" s="13"/>
      <c r="K29" s="13"/>
      <c r="L29" s="13"/>
      <c r="M29" s="13"/>
      <c r="N29" s="15"/>
      <c r="O29" s="3"/>
      <c r="Q29"/>
    </row>
    <row r="30" spans="1:15" ht="15.75" thickBot="1">
      <c r="A30" s="51">
        <f>I25+Gruppen_Einstellungen!B17</f>
        <v>0.7187499999999999</v>
      </c>
      <c r="B30" s="160" t="s">
        <v>7</v>
      </c>
      <c r="C30" s="160" t="s">
        <v>50</v>
      </c>
      <c r="D30" s="14"/>
      <c r="E30" s="13"/>
      <c r="F30" s="15"/>
      <c r="G30" s="3"/>
      <c r="H30" s="13"/>
      <c r="I30" s="51">
        <f>A30+Gruppen_Einstellungen!B17</f>
        <v>0.7291666666666665</v>
      </c>
      <c r="J30" s="160" t="s">
        <v>9</v>
      </c>
      <c r="K30" s="160" t="s">
        <v>47</v>
      </c>
      <c r="L30" s="14"/>
      <c r="M30" s="13"/>
      <c r="N30" s="15"/>
      <c r="O30" s="3"/>
    </row>
    <row r="31" spans="1:15" ht="15.75" thickBot="1">
      <c r="A31" s="14"/>
      <c r="B31" s="13"/>
      <c r="C31" s="13"/>
      <c r="D31" s="13"/>
      <c r="E31" s="13"/>
      <c r="F31" s="13"/>
      <c r="G31" s="32"/>
      <c r="H31" s="13"/>
      <c r="I31" s="14"/>
      <c r="J31" s="13"/>
      <c r="K31" s="13"/>
      <c r="L31" s="13"/>
      <c r="M31" s="13"/>
      <c r="N31" s="13"/>
      <c r="O31" s="3"/>
    </row>
    <row r="32" spans="1:15" ht="15.75" thickBot="1">
      <c r="A32" s="39"/>
      <c r="B32" s="56"/>
      <c r="C32" s="48"/>
      <c r="D32" s="13"/>
      <c r="E32" s="59"/>
      <c r="F32" s="60"/>
      <c r="G32" s="27"/>
      <c r="H32" s="13"/>
      <c r="I32" s="39"/>
      <c r="J32" s="56"/>
      <c r="K32" s="48"/>
      <c r="L32" s="13"/>
      <c r="M32" s="59"/>
      <c r="N32" s="60"/>
      <c r="O32" s="27"/>
    </row>
    <row r="33" spans="1:17" ht="15">
      <c r="A33" s="33" t="s">
        <v>17</v>
      </c>
      <c r="B33" s="34"/>
      <c r="C33" s="37"/>
      <c r="D33" s="34"/>
      <c r="E33" s="34"/>
      <c r="F33" s="37"/>
      <c r="G33" s="3"/>
      <c r="H33" s="11"/>
      <c r="I33" s="33" t="s">
        <v>16</v>
      </c>
      <c r="J33" s="34"/>
      <c r="K33" s="43"/>
      <c r="L33" s="34"/>
      <c r="M33" s="34"/>
      <c r="N33" s="37"/>
      <c r="O33" s="35"/>
      <c r="Q33"/>
    </row>
    <row r="34" spans="1:19" ht="16.5" thickBot="1">
      <c r="A34" s="14"/>
      <c r="B34" s="13"/>
      <c r="C34" s="44"/>
      <c r="D34" s="13"/>
      <c r="E34" s="13"/>
      <c r="F34" s="15"/>
      <c r="G34" s="3"/>
      <c r="H34" s="11"/>
      <c r="I34" s="14"/>
      <c r="J34" s="13"/>
      <c r="K34" s="44"/>
      <c r="L34" s="13"/>
      <c r="M34" s="13"/>
      <c r="N34" s="15"/>
      <c r="O34" s="3"/>
      <c r="P34" s="24" t="s">
        <v>70</v>
      </c>
      <c r="Q34" s="24"/>
      <c r="R34" s="63"/>
      <c r="S34" s="24"/>
    </row>
    <row r="35" spans="1:19" ht="16.5" thickBot="1">
      <c r="A35" s="51">
        <f>I30+Gruppen_Einstellungen!B17</f>
        <v>0.7395833333333331</v>
      </c>
      <c r="B35" s="161" t="s">
        <v>10</v>
      </c>
      <c r="C35" s="161" t="s">
        <v>49</v>
      </c>
      <c r="D35" s="13"/>
      <c r="E35" s="13"/>
      <c r="F35" s="13"/>
      <c r="G35" s="32"/>
      <c r="H35" s="11"/>
      <c r="I35" s="51">
        <f>A35+Gruppen_Einstellungen!B17</f>
        <v>0.7499999999999998</v>
      </c>
      <c r="J35" s="161" t="s">
        <v>11</v>
      </c>
      <c r="K35" s="161" t="s">
        <v>48</v>
      </c>
      <c r="L35" s="13"/>
      <c r="M35" s="13"/>
      <c r="N35" s="15"/>
      <c r="O35" s="3"/>
      <c r="S35" s="162"/>
    </row>
    <row r="36" spans="1:15" ht="15.75" thickBot="1">
      <c r="A36" s="14"/>
      <c r="B36" s="13"/>
      <c r="C36" s="13"/>
      <c r="D36" s="13"/>
      <c r="E36" s="13"/>
      <c r="F36" s="15"/>
      <c r="G36" s="32"/>
      <c r="H36" s="11"/>
      <c r="I36" s="39"/>
      <c r="J36" s="13"/>
      <c r="K36" s="2"/>
      <c r="L36" s="13"/>
      <c r="M36" s="13"/>
      <c r="N36" s="15"/>
      <c r="O36" s="3"/>
    </row>
    <row r="37" spans="1:15" ht="15.75" thickBot="1">
      <c r="A37" s="4"/>
      <c r="B37" s="56"/>
      <c r="C37" s="48"/>
      <c r="D37" s="5"/>
      <c r="E37" s="59"/>
      <c r="F37" s="60"/>
      <c r="G37" s="27"/>
      <c r="H37" s="53"/>
      <c r="I37" s="4"/>
      <c r="J37" s="56"/>
      <c r="K37" s="48"/>
      <c r="L37" s="31"/>
      <c r="M37" s="59"/>
      <c r="N37" s="60"/>
      <c r="O37" s="27"/>
    </row>
    <row r="38" spans="1:18" ht="18">
      <c r="A38" s="145" t="s">
        <v>12</v>
      </c>
      <c r="B38" s="146"/>
      <c r="C38" s="146"/>
      <c r="D38" s="146"/>
      <c r="E38" s="146"/>
      <c r="F38" s="146"/>
      <c r="G38" s="146"/>
      <c r="H38" s="147"/>
      <c r="I38" s="146"/>
      <c r="J38" s="146"/>
      <c r="K38" s="146"/>
      <c r="L38" s="146"/>
      <c r="M38" s="146"/>
      <c r="N38" s="146"/>
      <c r="O38" s="148"/>
      <c r="R38"/>
    </row>
    <row r="39" spans="1:18" ht="18">
      <c r="A39" s="149">
        <v>1</v>
      </c>
      <c r="B39" s="150"/>
      <c r="C39" s="150"/>
      <c r="D39" s="150"/>
      <c r="E39" s="150"/>
      <c r="F39" s="150"/>
      <c r="G39" s="150"/>
      <c r="H39" s="147"/>
      <c r="I39" s="151">
        <v>5</v>
      </c>
      <c r="J39" s="150"/>
      <c r="K39" s="150"/>
      <c r="L39" s="150"/>
      <c r="M39" s="150"/>
      <c r="N39" s="150"/>
      <c r="O39" s="152"/>
      <c r="P39"/>
      <c r="Q39"/>
      <c r="R39"/>
    </row>
    <row r="40" spans="1:15" ht="18">
      <c r="A40" s="149">
        <v>2</v>
      </c>
      <c r="B40" s="150"/>
      <c r="C40" s="150"/>
      <c r="D40" s="150"/>
      <c r="E40" s="150"/>
      <c r="F40" s="150"/>
      <c r="G40" s="150"/>
      <c r="H40" s="147"/>
      <c r="I40" s="153">
        <v>6</v>
      </c>
      <c r="J40" s="154"/>
      <c r="K40" s="154"/>
      <c r="L40" s="154"/>
      <c r="M40" s="154"/>
      <c r="N40" s="154"/>
      <c r="O40" s="155"/>
    </row>
    <row r="41" spans="1:15" ht="18">
      <c r="A41" s="149">
        <v>3</v>
      </c>
      <c r="B41" s="150"/>
      <c r="C41" s="150"/>
      <c r="D41" s="150"/>
      <c r="E41" s="150"/>
      <c r="F41" s="150"/>
      <c r="G41" s="150"/>
      <c r="H41" s="147"/>
      <c r="I41" s="153">
        <v>7</v>
      </c>
      <c r="J41" s="154"/>
      <c r="K41" s="154"/>
      <c r="L41" s="154"/>
      <c r="M41" s="154"/>
      <c r="N41" s="154"/>
      <c r="O41" s="155"/>
    </row>
    <row r="42" spans="1:15" ht="18.75" thickBot="1">
      <c r="A42" s="156">
        <v>4</v>
      </c>
      <c r="B42" s="157"/>
      <c r="C42" s="157"/>
      <c r="D42" s="157"/>
      <c r="E42" s="157"/>
      <c r="F42" s="157"/>
      <c r="G42" s="157"/>
      <c r="H42" s="157"/>
      <c r="I42" s="158">
        <v>8</v>
      </c>
      <c r="J42" s="157"/>
      <c r="K42" s="157"/>
      <c r="L42" s="157"/>
      <c r="M42" s="157"/>
      <c r="N42" s="157"/>
      <c r="O42" s="159"/>
    </row>
    <row r="44" spans="1:3" ht="12.75">
      <c r="A44" s="58"/>
      <c r="B44" s="58"/>
      <c r="C44" s="58"/>
    </row>
    <row r="45" spans="2:4" ht="20.25">
      <c r="B45" s="61" t="s">
        <v>69</v>
      </c>
      <c r="D45" s="62"/>
    </row>
    <row r="46" spans="2:13" ht="26.25">
      <c r="B46" s="7"/>
      <c r="C46" s="8"/>
      <c r="D46" s="9"/>
      <c r="E46" s="9"/>
      <c r="F46" s="9"/>
      <c r="G46" s="9"/>
      <c r="H46" s="9"/>
      <c r="I46" s="9"/>
      <c r="J46" s="8"/>
      <c r="K46" s="10"/>
      <c r="L46" s="10"/>
      <c r="M46" s="10"/>
    </row>
    <row r="47" spans="1:15" ht="26.25">
      <c r="A47" s="45"/>
      <c r="B47" s="45"/>
      <c r="C47" s="46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</row>
    <row r="48" spans="1:15" ht="14.2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</row>
    <row r="49" spans="1:15" ht="14.2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</row>
    <row r="50" spans="1:15" ht="14.2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1" spans="1:15" ht="14.2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</row>
    <row r="52" spans="1:15" ht="14.2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</row>
    <row r="53" spans="1:15" ht="14.2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</row>
    <row r="54" spans="1:15" ht="14.2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</row>
  </sheetData>
  <sheetProtection/>
  <mergeCells count="8">
    <mergeCell ref="E12:F12"/>
    <mergeCell ref="M12:N12"/>
    <mergeCell ref="E4:F4"/>
    <mergeCell ref="M4:N4"/>
    <mergeCell ref="C1:H1"/>
    <mergeCell ref="J1:K1"/>
    <mergeCell ref="A2:C2"/>
    <mergeCell ref="J2:M2"/>
  </mergeCells>
  <printOptions/>
  <pageMargins left="0.5905511811023623" right="0.35" top="0.1968503937007874" bottom="0.1968503937007874" header="0.5118110236220472" footer="0.5118110236220472"/>
  <pageSetup fitToHeight="1" fitToWidth="1" horizontalDpi="600" verticalDpi="600" orientation="landscape" paperSize="9" scale="71" r:id="rId2"/>
  <ignoredErrors>
    <ignoredError sqref="C5 C8 K8 K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rgb="FF00B050"/>
  </sheetPr>
  <dimension ref="A1:C17"/>
  <sheetViews>
    <sheetView zoomScalePageLayoutView="0" workbookViewId="0" topLeftCell="A1">
      <selection activeCell="C11" sqref="C11"/>
    </sheetView>
  </sheetViews>
  <sheetFormatPr defaultColWidth="11.421875" defaultRowHeight="12.75"/>
  <cols>
    <col min="1" max="1" width="28.8515625" style="0" customWidth="1"/>
    <col min="2" max="2" width="30.8515625" style="0" customWidth="1"/>
    <col min="3" max="3" width="28.57421875" style="0" customWidth="1"/>
  </cols>
  <sheetData>
    <row r="1" spans="1:3" ht="18.75" thickBot="1">
      <c r="A1" s="16" t="s">
        <v>20</v>
      </c>
      <c r="C1" s="16" t="s">
        <v>21</v>
      </c>
    </row>
    <row r="2" spans="1:3" ht="13.5" thickBot="1">
      <c r="A2" s="57" t="s">
        <v>61</v>
      </c>
      <c r="B2" s="1"/>
      <c r="C2" s="57" t="s">
        <v>65</v>
      </c>
    </row>
    <row r="3" spans="1:3" ht="15.75" thickBot="1">
      <c r="A3" s="57" t="s">
        <v>62</v>
      </c>
      <c r="B3" s="15"/>
      <c r="C3" s="57" t="s">
        <v>68</v>
      </c>
    </row>
    <row r="4" spans="1:3" ht="15.75" thickBot="1">
      <c r="A4" s="57" t="s">
        <v>63</v>
      </c>
      <c r="B4" s="15"/>
      <c r="C4" s="57" t="s">
        <v>67</v>
      </c>
    </row>
    <row r="5" spans="1:3" ht="13.5" thickBot="1">
      <c r="A5" s="57" t="s">
        <v>64</v>
      </c>
      <c r="B5" s="1"/>
      <c r="C5" s="57" t="s">
        <v>66</v>
      </c>
    </row>
    <row r="9" ht="18.75" thickBot="1">
      <c r="A9" s="20" t="s">
        <v>35</v>
      </c>
    </row>
    <row r="10" spans="1:2" ht="16.5" thickBot="1">
      <c r="A10" s="21" t="s">
        <v>36</v>
      </c>
      <c r="B10" s="22" t="s">
        <v>60</v>
      </c>
    </row>
    <row r="11" spans="1:2" ht="16.5" thickBot="1">
      <c r="A11" s="21" t="s">
        <v>41</v>
      </c>
      <c r="B11" s="22" t="s">
        <v>59</v>
      </c>
    </row>
    <row r="12" spans="1:2" ht="16.5" thickBot="1">
      <c r="A12" s="21" t="s">
        <v>37</v>
      </c>
      <c r="B12" s="54" t="s">
        <v>58</v>
      </c>
    </row>
    <row r="13" spans="1:2" ht="16.5" thickBot="1">
      <c r="A13" s="21" t="s">
        <v>38</v>
      </c>
      <c r="B13" s="22" t="s">
        <v>55</v>
      </c>
    </row>
    <row r="14" spans="1:2" ht="16.5" thickBot="1">
      <c r="A14" s="21" t="s">
        <v>39</v>
      </c>
      <c r="B14" s="23">
        <v>0.5520833333333334</v>
      </c>
    </row>
    <row r="15" spans="1:2" ht="16.5" thickBot="1">
      <c r="A15" s="21" t="s">
        <v>40</v>
      </c>
      <c r="B15" s="23">
        <v>0.010416666666666666</v>
      </c>
    </row>
    <row r="16" spans="1:2" ht="16.5" thickBot="1">
      <c r="A16" s="21" t="s">
        <v>42</v>
      </c>
      <c r="B16" s="23">
        <v>0.6770833333333334</v>
      </c>
    </row>
    <row r="17" spans="1:2" ht="16.5" thickBot="1">
      <c r="A17" s="21" t="s">
        <v>43</v>
      </c>
      <c r="B17" s="23">
        <v>0.010416666666666666</v>
      </c>
    </row>
  </sheetData>
  <sheetProtection/>
  <dataValidations count="2">
    <dataValidation allowBlank="1" showInputMessage="1" showErrorMessage="1" promptTitle="Gruppe 2" sqref="C1:C5"/>
    <dataValidation allowBlank="1" showInputMessage="1" showErrorMessage="1" promptTitle="Gruppe 1" sqref="A1:A5"/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theme="1" tint="0.04998999834060669"/>
  </sheetPr>
  <dimension ref="A3:K14"/>
  <sheetViews>
    <sheetView zoomScalePageLayoutView="0" workbookViewId="0" topLeftCell="A1">
      <selection activeCell="G4" sqref="G4"/>
    </sheetView>
  </sheetViews>
  <sheetFormatPr defaultColWidth="11.421875" defaultRowHeight="12.75"/>
  <cols>
    <col min="1" max="1" width="16.421875" style="0" bestFit="1" customWidth="1"/>
  </cols>
  <sheetData>
    <row r="3" spans="1:11" ht="12.75">
      <c r="A3" s="18" t="str">
        <f>Gruppen_Einstellungen!A1</f>
        <v>Gruppe 1</v>
      </c>
      <c r="B3" s="19" t="s">
        <v>1</v>
      </c>
      <c r="C3" s="19" t="s">
        <v>25</v>
      </c>
      <c r="D3" s="19" t="s">
        <v>26</v>
      </c>
      <c r="E3" s="19" t="s">
        <v>27</v>
      </c>
      <c r="F3" s="19" t="s">
        <v>28</v>
      </c>
      <c r="G3" s="19" t="s">
        <v>30</v>
      </c>
      <c r="H3" s="19" t="s">
        <v>29</v>
      </c>
      <c r="I3" s="17" t="s">
        <v>22</v>
      </c>
      <c r="J3" s="17" t="s">
        <v>23</v>
      </c>
      <c r="K3" s="17" t="s">
        <v>24</v>
      </c>
    </row>
    <row r="4" spans="1:11" ht="12.75">
      <c r="A4" s="18" t="str">
        <f>Gruppen_Einstellungen!A2</f>
        <v>SV Rümlang a</v>
      </c>
      <c r="B4">
        <f>IF(A4&lt;&gt;"",SUMIF(Plan!$B$5:$B$10,A4,Plan!$D$5:$D$10)+SUMIF(Plan!$C$5:$C$10,A4,Plan!$G$5:$G$10))</f>
        <v>0</v>
      </c>
      <c r="C4">
        <f>IF(A4&lt;&gt;"",COUNTIF(Plan!$B$5:$B$10,A4)+COUNTIF(Plan!$C$5:$C$10,A4),"")</f>
        <v>3</v>
      </c>
      <c r="D4">
        <f>IF(A4&lt;&gt;"",SUMPRODUCT((Plan!$B$5:$B$10=A4)*(Plan!$D$5:$D$10=3)+(Plan!$C$5:$C$10=A4)*(Plan!$G$5:$G$10=3)))</f>
        <v>0</v>
      </c>
      <c r="E4">
        <f>IF(A4&lt;&gt;"",SUMPRODUCT((Plan!$B$5:$B$10=A4)*(Plan!$D$5:$D$10=1)+(Plan!$C$5:$C$10=A4)*(Plan!$G$5:$G$10=1)))</f>
        <v>0</v>
      </c>
      <c r="F4">
        <f>IF(A4&lt;&gt;"",SUMPRODUCT((Plan!$B$5:$B$10=A4)*(Plan!$D$5:$D$10=0)+(Plan!$C$5:$C$10=A4)*(Plan!$G$5:$G$10=0)))</f>
        <v>0</v>
      </c>
      <c r="G4">
        <f>IF(A4&lt;&gt;"",SUMIF(Plan!$B$5:$B$10,A4,Plan!$E$5:$E$10)+SUMIF(Plan!$C$5:$C$10,A4,Plan!$F$5:$F$10))</f>
        <v>0</v>
      </c>
      <c r="H4">
        <f>IF(A4&lt;&gt;"",SUMIF(Plan!$B$5:$B$10,A4,Plan!$F$5:$F$10)+SUMIF(Plan!$C$5:$C$10,A4,Plan!$E$5:$E$10))</f>
        <v>0</v>
      </c>
      <c r="I4">
        <f>IF(A4&lt;&gt;"",G4-H4,"")</f>
        <v>0</v>
      </c>
      <c r="J4">
        <f>IF(A4&lt;&gt;"",B4*100000+I4*1000+G4,"")</f>
        <v>0</v>
      </c>
      <c r="K4">
        <f>IF(A4&lt;&gt;"",COUNTIF($J$4:$J$7,"&gt;"&amp;J4)+COUNTIF($J$4:J4,J4),"")</f>
        <v>1</v>
      </c>
    </row>
    <row r="5" spans="1:11" ht="12.75">
      <c r="A5" s="18" t="str">
        <f>Gruppen_Einstellungen!A3</f>
        <v>FC Wallisellen a</v>
      </c>
      <c r="B5">
        <f>IF(A5&lt;&gt;"",SUMIF(Plan!$B$5:$B$10,A5,Plan!$D$5:$D$10)+SUMIF(Plan!$C$5:$C$10,A5,Plan!$G$5:$G$10))</f>
        <v>0</v>
      </c>
      <c r="C5">
        <f>IF(A5&lt;&gt;"",COUNTIF(Plan!$B$5:$B$10,A5)+COUNTIF(Plan!$C$5:$C$10,A5),"")</f>
        <v>3</v>
      </c>
      <c r="D5">
        <f>IF(A5&lt;&gt;"",SUMPRODUCT((Plan!$B$5:$B$10=A5)*(Plan!$D$5:$D$10=3)+(Plan!$C$5:$C$10=A5)*(Plan!$G$5:$G$10=3)))</f>
        <v>0</v>
      </c>
      <c r="E5">
        <f>IF(A5&lt;&gt;"",SUMPRODUCT((Plan!$B$5:$B$10=A5)*(Plan!$D$5:$D$10=1)+(Plan!$C$5:$C$10=A5)*(Plan!$G$5:$G$10=1)))</f>
        <v>0</v>
      </c>
      <c r="F5">
        <f>IF(A5&lt;&gt;"",SUMPRODUCT((Plan!$B$5:$B$10=A5)*(Plan!$D$5:$D$10=0)+(Plan!$C$5:$C$10=A5)*(Plan!$G$5:$G$10=0)))</f>
        <v>0</v>
      </c>
      <c r="G5">
        <f>IF(A5&lt;&gt;"",SUMIF(Plan!$B$5:$B$10,A5,Plan!$E$5:$E$10)+SUMIF(Plan!$C$5:$C$10,A5,Plan!$F$5:$F$10))</f>
        <v>0</v>
      </c>
      <c r="H5">
        <f>IF(A5&lt;&gt;"",SUMIF(Plan!$B$5:$B$10,A5,Plan!$F$5:$F$10)+SUMIF(Plan!$C$5:$C$10,A5,Plan!$E$5:$E$10))</f>
        <v>0</v>
      </c>
      <c r="I5">
        <f>IF(A5&lt;&gt;"",G5-H5,"")</f>
        <v>0</v>
      </c>
      <c r="J5">
        <f>IF(A5&lt;&gt;"",B5*100000+I5*1000+G5,"")</f>
        <v>0</v>
      </c>
      <c r="K5">
        <f>IF(A5&lt;&gt;"",COUNTIF($J$4:$J$7,"&gt;"&amp;J5)+COUNTIF($J$4:J5,J5),"")</f>
        <v>2</v>
      </c>
    </row>
    <row r="6" spans="1:11" ht="12.75">
      <c r="A6" s="18" t="str">
        <f>Gruppen_Einstellungen!A4</f>
        <v>FC Küsnacht a</v>
      </c>
      <c r="B6">
        <f>IF(A6&lt;&gt;"",SUMIF(Plan!$B$5:$B$10,A6,Plan!$D$5:$D$10)+SUMIF(Plan!$C$5:$C$10,A6,Plan!$G$5:$G$10))</f>
        <v>0</v>
      </c>
      <c r="C6">
        <f>IF(A6&lt;&gt;"",COUNTIF(Plan!$B$5:$B$10,A6)+COUNTIF(Plan!$C$5:$C$10,A6),"")</f>
        <v>3</v>
      </c>
      <c r="D6">
        <f>IF(A6&lt;&gt;"",SUMPRODUCT((Plan!$B$5:$B$10=A6)*(Plan!$D$5:$D$10=3)+(Plan!$C$5:$C$10=A6)*(Plan!$G$5:$G$10=3)))</f>
        <v>0</v>
      </c>
      <c r="E6">
        <f>IF(A6&lt;&gt;"",SUMPRODUCT((Plan!$B$5:$B$10=A6)*(Plan!$D$5:$D$10=1)+(Plan!$C$5:$C$10=A6)*(Plan!$G$5:$G$10=1)))</f>
        <v>0</v>
      </c>
      <c r="F6">
        <f>IF(A6&lt;&gt;"",SUMPRODUCT((Plan!$B$5:$B$10=A6)*(Plan!$D$5:$D$10=0)+(Plan!$C$5:$C$10=A6)*(Plan!$G$5:$G$10=0)))</f>
        <v>0</v>
      </c>
      <c r="G6">
        <f>IF(A6&lt;&gt;"",SUMIF(Plan!$B$5:$B$10,A6,Plan!$E$5:$E$10)+SUMIF(Plan!$C$5:$C$10,A6,Plan!$F$5:$F$10))</f>
        <v>0</v>
      </c>
      <c r="H6">
        <f>IF(A6&lt;&gt;"",SUMIF(Plan!$B$5:$B$10,A6,Plan!$F$5:$F$10)+SUMIF(Plan!$C$5:$C$10,A6,Plan!$E$5:$E$10))</f>
        <v>0</v>
      </c>
      <c r="I6">
        <f>IF(A6&lt;&gt;"",G6-H6,"")</f>
        <v>0</v>
      </c>
      <c r="J6">
        <f>IF(A6&lt;&gt;"",B6*100000+I6*1000+G6,"")</f>
        <v>0</v>
      </c>
      <c r="K6">
        <f>IF(A6&lt;&gt;"",COUNTIF($J$4:$J$7,"&gt;"&amp;J6)+COUNTIF($J$4:J6,J6),"")</f>
        <v>3</v>
      </c>
    </row>
    <row r="7" spans="1:11" ht="12.75">
      <c r="A7" s="18" t="str">
        <f>Gruppen_Einstellungen!A5</f>
        <v>FC Seefeld a</v>
      </c>
      <c r="B7">
        <f>IF(A7&lt;&gt;"",SUMIF(Plan!$B$5:$B$10,A7,Plan!$D$5:$D$10)+SUMIF(Plan!$C$5:$C$10,A7,Plan!$G$5:$G$10))</f>
        <v>0</v>
      </c>
      <c r="C7">
        <f>IF(A7&lt;&gt;"",COUNTIF(Plan!$B$5:$B$10,A7)+COUNTIF(Plan!$C$5:$C$10,A7),"")</f>
        <v>3</v>
      </c>
      <c r="D7">
        <f>IF(A7&lt;&gt;"",SUMPRODUCT((Plan!$B$5:$B$10=A7)*(Plan!$D$5:$D$10=3)+(Plan!$C$5:$C$10=A7)*(Plan!$G$5:$G$10=3)))</f>
        <v>0</v>
      </c>
      <c r="E7">
        <f>IF(A7&lt;&gt;"",SUMPRODUCT((Plan!$B$5:$B$10=A7)*(Plan!$D$5:$D$10=1)+(Plan!$C$5:$C$10=A7)*(Plan!$G$5:$G$10=1)))</f>
        <v>0</v>
      </c>
      <c r="F7">
        <f>IF(A7&lt;&gt;"",SUMPRODUCT((Plan!$B$5:$B$10=A7)*(Plan!$D$5:$D$10=0)+(Plan!$C$5:$C$10=A7)*(Plan!$G$5:$G$10=0)))</f>
        <v>0</v>
      </c>
      <c r="G7">
        <f>IF(A7&lt;&gt;"",SUMIF(Plan!$B$5:$B$10,A7,Plan!$E$5:$E$10)+SUMIF(Plan!$C$5:$C$10,A7,Plan!$F$5:$F$10))</f>
        <v>0</v>
      </c>
      <c r="H7">
        <f>IF(A7&lt;&gt;"",SUMIF(Plan!$B$5:$B$10,A7,Plan!$F$5:$F$10)+SUMIF(Plan!$C$5:$C$10,A7,Plan!$E$5:$E$10))</f>
        <v>0</v>
      </c>
      <c r="I7">
        <f>IF(A7&lt;&gt;"",G7-H7,"")</f>
        <v>0</v>
      </c>
      <c r="J7">
        <f>IF(A7&lt;&gt;"",B7*100000+I7*1000+G7,"")</f>
        <v>0</v>
      </c>
      <c r="K7">
        <f>IF(A7&lt;&gt;"",COUNTIF($J$4:$J$7,"&gt;"&amp;J7)+COUNTIF($J$4:J7,J7),"")</f>
        <v>4</v>
      </c>
    </row>
    <row r="10" spans="1:11" ht="12.75">
      <c r="A10" s="18" t="str">
        <f>Gruppen_Einstellungen!C1</f>
        <v>Gruppe 2</v>
      </c>
      <c r="B10" s="19" t="s">
        <v>1</v>
      </c>
      <c r="C10" s="19" t="s">
        <v>25</v>
      </c>
      <c r="D10" s="19" t="s">
        <v>26</v>
      </c>
      <c r="E10" s="19" t="s">
        <v>27</v>
      </c>
      <c r="F10" s="19" t="s">
        <v>28</v>
      </c>
      <c r="G10" s="19" t="s">
        <v>30</v>
      </c>
      <c r="H10" s="19" t="s">
        <v>29</v>
      </c>
      <c r="I10" s="17" t="s">
        <v>22</v>
      </c>
      <c r="J10" s="17" t="s">
        <v>23</v>
      </c>
      <c r="K10" s="17" t="s">
        <v>24</v>
      </c>
    </row>
    <row r="11" spans="1:11" ht="12.75">
      <c r="A11" s="18" t="str">
        <f>Gruppen_Einstellungen!C2</f>
        <v>SV Rümlang b</v>
      </c>
      <c r="B11">
        <f>IF(A11&lt;&gt;"",SUMIF(Plan!$J$5:$J$10,A11,Plan!$L$5:$L$10)+SUMIF(Plan!$K$5:$K$10,A11,Plan!$O$5:$O$10))</f>
        <v>0</v>
      </c>
      <c r="C11">
        <f>IF(A11&lt;&gt;"",COUNTIF(Plan!$J$5:$J$10,A11)+COUNTIF(Plan!$K$5:$K$10,A11),"")</f>
        <v>3</v>
      </c>
      <c r="D11">
        <f>IF(A11&lt;&gt;"",SUMPRODUCT((Plan!$J$5:$J$10=A11)*(Plan!$L$5:$L$10=3)+(Plan!$K$5:$K$10=A11)*(Plan!$O$5:$O$10=3)))</f>
        <v>0</v>
      </c>
      <c r="E11">
        <f>IF(A11&lt;&gt;"",SUMPRODUCT((Plan!$J$5:$J$10=A11)*(Plan!$L$5:$L$10=1)+(Plan!$K$5:$K$10=A11)*(Plan!$O$5:$O$10=1)))</f>
        <v>0</v>
      </c>
      <c r="F11">
        <f>IF(A11&lt;&gt;"",SUMPRODUCT((Plan!$J$5:$J$10=A11)*(Plan!$L$5:$L$10=0)+(Plan!$K$5:$K$10=A11)*(Plan!$O$5:$O$10=0)))</f>
        <v>0</v>
      </c>
      <c r="G11">
        <f>IF(A11&lt;&gt;"",SUMIF(Plan!$J$5:$J$10,A11,Plan!$M$5:$M$10)+SUMIF(Plan!$K$5:$K$10,A11,Plan!$N$5:$N$10))</f>
        <v>0</v>
      </c>
      <c r="H11">
        <f>IF(A11&lt;&gt;"",SUMIF(Plan!$J$5:$J$10,A11,Plan!$N$5:$N$10)+SUMIF(Plan!$K$5:$K$10,A11,Plan!$M$5:$M$10))</f>
        <v>0</v>
      </c>
      <c r="I11">
        <f>IF(A11&lt;&gt;"",G11-H11,"")</f>
        <v>0</v>
      </c>
      <c r="J11">
        <f>IF(A11&lt;&gt;"",B11*100000+I11*1000+G11,"")</f>
        <v>0</v>
      </c>
      <c r="K11">
        <f>IF(A11&lt;&gt;"",COUNTIF($J$11:$J$14,"&gt;"&amp;J11)+COUNTIF($J$11:J11,J11),"")</f>
        <v>1</v>
      </c>
    </row>
    <row r="12" spans="1:11" ht="12.75">
      <c r="A12" s="18" t="str">
        <f>Gruppen_Einstellungen!C3</f>
        <v>FC Schwerzenbach a</v>
      </c>
      <c r="B12">
        <f>IF(A12&lt;&gt;"",SUMIF(Plan!$J$5:$J$10,A12,Plan!$L$5:$L$10)+SUMIF(Plan!$K$5:$K$10,A12,Plan!$O$5:$O$10))</f>
        <v>0</v>
      </c>
      <c r="C12">
        <f>IF(A12&lt;&gt;"",COUNTIF(Plan!$J$5:$J$10,A12)+COUNTIF(Plan!$K$5:$K$10,A12),"")</f>
        <v>3</v>
      </c>
      <c r="D12">
        <f>IF(A12&lt;&gt;"",SUMPRODUCT((Plan!$J$5:$J$10=A12)*(Plan!$L$5:$L$10=3)+(Plan!$K$5:$K$10=A12)*(Plan!$O$5:$O$10=3)))</f>
        <v>0</v>
      </c>
      <c r="E12">
        <f>IF(A12&lt;&gt;"",SUMPRODUCT((Plan!$J$5:$J$10=A12)*(Plan!$L$5:$L$10=1)+(Plan!$K$5:$K$10=A12)*(Plan!$O$5:$O$10=1)))</f>
        <v>0</v>
      </c>
      <c r="F12">
        <f>IF(A12&lt;&gt;"",SUMPRODUCT((Plan!$J$5:$J$10=A12)*(Plan!$L$5:$L$10=0)+(Plan!$K$5:$K$10=A12)*(Plan!$O$5:$O$10=0)))</f>
        <v>0</v>
      </c>
      <c r="G12">
        <f>IF(A12&lt;&gt;"",SUMIF(Plan!$J$5:$J$10,A12,Plan!$M$5:$M$10)+SUMIF(Plan!$K$5:$K$10,A12,Plan!$N$5:$N$10))</f>
        <v>0</v>
      </c>
      <c r="H12">
        <f>IF(A12&lt;&gt;"",SUMIF(Plan!$J$5:$J$10,A12,Plan!$N$5:$N$10)+SUMIF(Plan!$K$5:$K$10,A12,Plan!$M$5:$M$10))</f>
        <v>0</v>
      </c>
      <c r="I12">
        <f>IF(A12&lt;&gt;"",G12-H12,"")</f>
        <v>0</v>
      </c>
      <c r="J12">
        <f>IF(A12&lt;&gt;"",B12*100000+I12*1000+G12,"")</f>
        <v>0</v>
      </c>
      <c r="K12">
        <f>IF(A12&lt;&gt;"",COUNTIF($J$11:$J$14,"&gt;"&amp;J12)+COUNTIF($J$11:J12,J12),"")</f>
        <v>2</v>
      </c>
    </row>
    <row r="13" spans="1:11" ht="12.75">
      <c r="A13" s="18" t="str">
        <f>Gruppen_Einstellungen!C4</f>
        <v>FC Langenthal a</v>
      </c>
      <c r="B13">
        <f>IF(A13&lt;&gt;"",SUMIF(Plan!$J$5:$J$10,A13,Plan!$L$5:$L$10)+SUMIF(Plan!$K$5:$K$10,A13,Plan!$O$5:$O$10))</f>
        <v>0</v>
      </c>
      <c r="C13">
        <f>IF(A13&lt;&gt;"",COUNTIF(Plan!$J$5:$J$10,A13)+COUNTIF(Plan!$K$5:$K$10,A13),"")</f>
        <v>3</v>
      </c>
      <c r="D13">
        <f>IF(A13&lt;&gt;"",SUMPRODUCT((Plan!$J$5:$J$10=A13)*(Plan!$L$5:$L$10=3)+(Plan!$K$5:$K$10=A13)*(Plan!$O$5:$O$10=3)))</f>
        <v>0</v>
      </c>
      <c r="E13">
        <f>IF(A13&lt;&gt;"",SUMPRODUCT((Plan!$J$5:$J$10=A13)*(Plan!$L$5:$L$10=1)+(Plan!$K$5:$K$10=A13)*(Plan!$O$5:$O$10=1)))</f>
        <v>0</v>
      </c>
      <c r="F13">
        <f>IF(A13&lt;&gt;"",SUMPRODUCT((Plan!$J$5:$J$10=A13)*(Plan!$L$5:$L$10=0)+(Plan!$K$5:$K$10=A13)*(Plan!$O$5:$O$10=0)))</f>
        <v>0</v>
      </c>
      <c r="G13">
        <f>IF(A13&lt;&gt;"",SUMIF(Plan!$J$5:$J$10,A13,Plan!$M$5:$M$10)+SUMIF(Plan!$K$5:$K$10,A13,Plan!$N$5:$N$10))</f>
        <v>0</v>
      </c>
      <c r="H13">
        <f>IF(A13&lt;&gt;"",SUMIF(Plan!$J$5:$J$10,A13,Plan!$N$5:$N$10)+SUMIF(Plan!$K$5:$K$10,A13,Plan!$M$5:$M$10))</f>
        <v>0</v>
      </c>
      <c r="I13">
        <f>IF(A13&lt;&gt;"",G13-H13,"")</f>
        <v>0</v>
      </c>
      <c r="J13">
        <f>IF(A13&lt;&gt;"",B13*100000+I13*1000+G13,"")</f>
        <v>0</v>
      </c>
      <c r="K13">
        <f>IF(A13&lt;&gt;"",COUNTIF($J$11:$J$14,"&gt;"&amp;J13)+COUNTIF($J$11:J13,J13),"")</f>
        <v>3</v>
      </c>
    </row>
    <row r="14" spans="1:11" ht="12.75">
      <c r="A14" s="18" t="str">
        <f>Gruppen_Einstellungen!C5</f>
        <v>Team Germany a</v>
      </c>
      <c r="B14">
        <f>IF(A14&lt;&gt;"",SUMIF(Plan!$J$5:$J$10,A14,Plan!$L$5:$L$10)+SUMIF(Plan!$K$5:$K$10,A14,Plan!$O$5:$O$10))</f>
        <v>0</v>
      </c>
      <c r="C14">
        <f>IF(A14&lt;&gt;"",COUNTIF(Plan!$J$5:$J$10,A14)+COUNTIF(Plan!$K$5:$K$10,A14),"")</f>
        <v>3</v>
      </c>
      <c r="D14">
        <f>IF(A14&lt;&gt;"",SUMPRODUCT((Plan!$J$5:$J$10=A14)*(Plan!$L$5:$L$10=3)+(Plan!$K$5:$K$10=A14)*(Plan!$O$5:$O$10=3)))</f>
        <v>0</v>
      </c>
      <c r="E14">
        <f>IF(A14&lt;&gt;"",SUMPRODUCT((Plan!$J$5:$J$10=A14)*(Plan!$L$5:$L$10=1)+(Plan!$K$5:$K$10=A14)*(Plan!$O$5:$O$10=1)))</f>
        <v>0</v>
      </c>
      <c r="F14">
        <f>IF(A14&lt;&gt;"",SUMPRODUCT((Plan!$J$5:$J$10=A14)*(Plan!$L$5:$L$10=0)+(Plan!$K$5:$K$10=A14)*(Plan!$O$5:$O$10=0)))</f>
        <v>0</v>
      </c>
      <c r="G14">
        <f>IF(A14&lt;&gt;"",SUMIF(Plan!$J$5:$J$10,A14,Plan!$M$5:$M$10)+SUMIF(Plan!$K$5:$K$10,A14,Plan!$N$5:$N$10))</f>
        <v>0</v>
      </c>
      <c r="H14">
        <f>IF(A14&lt;&gt;"",SUMIF(Plan!$J$5:$J$10,A14,Plan!$N$5:$N$10)+SUMIF(Plan!$K$5:$K$10,A14,Plan!$M$5:$M$10))</f>
        <v>0</v>
      </c>
      <c r="I14">
        <f>IF(A14&lt;&gt;"",G14-H14,"")</f>
        <v>0</v>
      </c>
      <c r="J14">
        <f>IF(A14&lt;&gt;"",B14*100000+I14*1000+G14,"")</f>
        <v>0</v>
      </c>
      <c r="K14">
        <f>IF(A14&lt;&gt;"",COUNTIF($J$11:$J$14,"&gt;"&amp;J14)+COUNTIF($J$11:J14,J14),"")</f>
        <v>4</v>
      </c>
    </row>
  </sheetData>
  <sheetProtection password="CC28" sheet="1"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Köppel Edy</dc:creator>
  <cp:keywords/>
  <dc:description/>
  <cp:lastModifiedBy>Asus</cp:lastModifiedBy>
  <cp:lastPrinted>2014-11-25T17:13:41Z</cp:lastPrinted>
  <dcterms:created xsi:type="dcterms:W3CDTF">2006-10-09T07:50:25Z</dcterms:created>
  <dcterms:modified xsi:type="dcterms:W3CDTF">2014-11-25T17:16:55Z</dcterms:modified>
  <cp:category/>
  <cp:version/>
  <cp:contentType/>
  <cp:contentStatus/>
</cp:coreProperties>
</file>